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F4D42BC0-E88A-4767-9152-16EE622F3870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DICIEMBRE 2025" sheetId="1" r:id="rId1"/>
  </sheets>
  <definedNames>
    <definedName name="_xlnm.Print_Area" localSheetId="0">'NOMINA 011 DICIEMBRE 2025'!$A$1:$X$56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1" l="1"/>
  <c r="T43" i="1"/>
  <c r="S43" i="1"/>
  <c r="R43" i="1"/>
  <c r="Q43" i="1"/>
  <c r="P43" i="1"/>
  <c r="O43" i="1"/>
  <c r="N43" i="1"/>
  <c r="M43" i="1"/>
  <c r="K43" i="1"/>
  <c r="J43" i="1"/>
  <c r="I43" i="1"/>
  <c r="H43" i="1"/>
  <c r="G43" i="1"/>
  <c r="F43" i="1"/>
  <c r="E43" i="1"/>
  <c r="F35" i="1" l="1"/>
  <c r="X43" i="1" l="1"/>
  <c r="V15" i="1" l="1"/>
  <c r="L15" i="1"/>
  <c r="W15" i="1" l="1"/>
  <c r="L14" i="1"/>
  <c r="L16" i="1" l="1"/>
  <c r="V25" i="1" l="1"/>
  <c r="V13" i="1"/>
  <c r="L13" i="1"/>
  <c r="W13" i="1" l="1"/>
  <c r="V16" i="1"/>
  <c r="V33" i="1"/>
  <c r="L33" i="1" l="1"/>
  <c r="W16" i="1"/>
  <c r="G18" i="1"/>
  <c r="V12" i="1"/>
  <c r="V11" i="1"/>
  <c r="V9" i="1"/>
  <c r="W33" i="1" l="1"/>
  <c r="V42" i="1"/>
  <c r="W42" i="1" s="1"/>
  <c r="V41" i="1"/>
  <c r="V40" i="1"/>
  <c r="V39" i="1"/>
  <c r="V38" i="1"/>
  <c r="V37" i="1"/>
  <c r="V36" i="1"/>
  <c r="V35" i="1"/>
  <c r="V34" i="1"/>
  <c r="V32" i="1"/>
  <c r="V31" i="1"/>
  <c r="V30" i="1"/>
  <c r="V29" i="1"/>
  <c r="V28" i="1"/>
  <c r="V27" i="1"/>
  <c r="V26" i="1"/>
  <c r="V24" i="1"/>
  <c r="V23" i="1"/>
  <c r="V22" i="1"/>
  <c r="V21" i="1"/>
  <c r="V20" i="1"/>
  <c r="V19" i="1"/>
  <c r="V18" i="1"/>
  <c r="V17" i="1"/>
  <c r="V14" i="1"/>
  <c r="V10" i="1"/>
  <c r="V43" i="1" l="1"/>
  <c r="I41" i="1"/>
  <c r="F41" i="1"/>
  <c r="E41" i="1"/>
  <c r="I40" i="1"/>
  <c r="F40" i="1"/>
  <c r="E40" i="1"/>
  <c r="F39" i="1"/>
  <c r="E39" i="1"/>
  <c r="I38" i="1"/>
  <c r="F38" i="1"/>
  <c r="E38" i="1"/>
  <c r="G37" i="1"/>
  <c r="F37" i="1"/>
  <c r="E37" i="1"/>
  <c r="I36" i="1"/>
  <c r="F36" i="1"/>
  <c r="E36" i="1"/>
  <c r="H35" i="1"/>
  <c r="G35" i="1"/>
  <c r="E35" i="1"/>
  <c r="H32" i="1"/>
  <c r="F32" i="1"/>
  <c r="E32" i="1"/>
  <c r="G31" i="1"/>
  <c r="F31" i="1"/>
  <c r="E31" i="1"/>
  <c r="L29" i="1"/>
  <c r="L28" i="1"/>
  <c r="G27" i="1"/>
  <c r="F27" i="1"/>
  <c r="E27" i="1"/>
  <c r="L26" i="1"/>
  <c r="F23" i="1"/>
  <c r="E23" i="1"/>
  <c r="F22" i="1"/>
  <c r="E22" i="1"/>
  <c r="F20" i="1"/>
  <c r="E20" i="1"/>
  <c r="F18" i="1"/>
  <c r="E18" i="1"/>
  <c r="I12" i="1"/>
  <c r="F12" i="1"/>
  <c r="E12" i="1"/>
  <c r="F10" i="1"/>
  <c r="E10" i="1"/>
  <c r="L32" i="1" l="1"/>
  <c r="W32" i="1" s="1"/>
  <c r="L31" i="1"/>
  <c r="L42" i="1"/>
  <c r="L34" i="1"/>
  <c r="W31" i="1"/>
  <c r="L27" i="1"/>
  <c r="W27" i="1" s="1"/>
  <c r="W29" i="1"/>
  <c r="W14" i="1"/>
  <c r="L11" i="1"/>
  <c r="W11" i="1" s="1"/>
  <c r="L17" i="1"/>
  <c r="W17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W26" i="1"/>
  <c r="L30" i="1"/>
  <c r="W30" i="1" s="1"/>
  <c r="L10" i="1"/>
  <c r="W10" i="1" s="1"/>
  <c r="L12" i="1"/>
  <c r="W12" i="1" s="1"/>
  <c r="L37" i="1"/>
  <c r="W37" i="1" s="1"/>
  <c r="L35" i="1"/>
  <c r="W35" i="1" s="1"/>
  <c r="L36" i="1"/>
  <c r="W36" i="1" s="1"/>
  <c r="L38" i="1"/>
  <c r="W38" i="1" s="1"/>
  <c r="L39" i="1"/>
  <c r="W39" i="1" s="1"/>
  <c r="L40" i="1"/>
  <c r="W40" i="1" s="1"/>
  <c r="L41" i="1"/>
  <c r="W41" i="1" s="1"/>
  <c r="W28" i="1"/>
  <c r="L9" i="1"/>
  <c r="W9" i="1" s="1"/>
  <c r="W34" i="1" l="1"/>
  <c r="W43" i="1" s="1"/>
  <c r="L43" i="1"/>
</calcChain>
</file>

<file path=xl/sharedStrings.xml><?xml version="1.0" encoding="utf-8"?>
<sst xmlns="http://schemas.openxmlformats.org/spreadsheetml/2006/main" count="145" uniqueCount="137">
  <si>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</si>
  <si>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</si>
  <si>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</si>
  <si>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</si>
  <si>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</si>
  <si>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</si>
  <si>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</si>
  <si>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</si>
  <si>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</si>
  <si>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</si>
  <si>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</si>
  <si>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</si>
  <si>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</si>
  <si>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</si>
  <si>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</si>
  <si>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</si>
  <si>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</si>
  <si>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</si>
  <si>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</si>
  <si>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</si>
  <si>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</si>
  <si>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</si>
  <si>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</si>
  <si>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</si>
  <si>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</si>
  <si>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</si>
  <si>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</si>
  <si>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</si>
  <si>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</si>
  <si>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</si>
  <si>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</si>
  <si>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</si>
  <si>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</si>
  <si>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</si>
  <si>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</si>
  <si>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</si>
  <si>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</si>
  <si>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</si>
  <si>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</si>
  <si>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</si>
  <si>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</si>
  <si>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</si>
  <si>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</si>
  <si>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</si>
  <si>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</si>
  <si>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</si>
  <si>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</si>
  <si>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</si>
  <si>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</si>
  <si>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</si>
  <si>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</si>
  <si>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</si>
  <si>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</si>
  <si>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</si>
  <si>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</si>
  <si>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</si>
  <si>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</si>
  <si>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</si>
  <si>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</si>
  <si>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</si>
  <si>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</si>
  <si>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</si>
  <si>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</si>
  <si>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</si>
  <si>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</si>
  <si>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</si>
  <si>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</si>
  <si>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</si>
  <si>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</si>
  <si>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</si>
  <si>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</si>
  <si>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</si>
  <si>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</si>
  <si>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</si>
  <si>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</si>
  <si>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</si>
  <si>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</si>
  <si>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</si>
  <si>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</si>
  <si>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</si>
  <si>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</si>
  <si>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</si>
  <si>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</si>
  <si>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</si>
  <si>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</si>
  <si>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 xml:space="preserve">PROFESIONAL III                                </t>
  </si>
  <si>
    <t xml:space="preserve">SECRETARIO EJECUTIVO V              </t>
  </si>
  <si>
    <t>SUSY TAMARA PAZ CASTILLO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</si>
  <si>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</si>
  <si>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</si>
  <si>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</si>
  <si>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</si>
  <si>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</si>
  <si>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</si>
  <si>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</si>
  <si>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</si>
  <si>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</si>
  <si>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</si>
  <si>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</si>
  <si>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</si>
  <si>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</si>
  <si>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</si>
  <si>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</si>
  <si>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</si>
  <si>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</si>
  <si>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</si>
  <si>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</si>
  <si>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</si>
  <si>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</si>
  <si>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</si>
  <si>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</si>
  <si>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</si>
  <si>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</si>
  <si>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</si>
  <si>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</si>
  <si>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</si>
  <si>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</si>
  <si>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</si>
  <si>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</si>
  <si>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</si>
  <si>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</si>
  <si>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ANGEL OTTONIEL ORTIZ PINEDA</t>
  </si>
  <si>
    <t>HUGO SARAVIA MEDA</t>
  </si>
  <si>
    <t xml:space="preserve">ANA SILVIA MUÑOZ MELGAR </t>
  </si>
  <si>
    <t>JULIO ROBERTO QUIJIVIX MUÑOZ</t>
  </si>
  <si>
    <t>JESSICA SUJEIDI ARRIAGA MORALES</t>
  </si>
  <si>
    <t xml:space="preserve">BARBARA GABRIELA AGUILAR DAVILA </t>
  </si>
  <si>
    <t>ALLAN WELINTON MONZON GALICIA</t>
  </si>
  <si>
    <t>Acuerdo Gubernativo No. 261-2024 "Plan Anual de Salarios y Normas para su Administración en las instituciones del Organismo Ejecutivo"</t>
  </si>
  <si>
    <t>CATALINA TEVALÁN GUZMÁN</t>
  </si>
  <si>
    <t>VACANTE/ PLANIFICACION</t>
  </si>
  <si>
    <t>VACANTE/ ASESOR DE PREVENCION</t>
  </si>
  <si>
    <t>YOSELIN MAYDE RABANALES ARREAGA</t>
  </si>
  <si>
    <t xml:space="preserve">HERBER GIOVANNI AGUILAR   </t>
  </si>
  <si>
    <t>FUNCIONARIOS Y SERVIDORES PÚBLICOS :   PERÍODO DEL 01 AL 31 DE DICIEMBRE DE  2025</t>
  </si>
  <si>
    <t>Guatemala, 31 de diciembre del 2025</t>
  </si>
  <si>
    <t>ROSSANA MARIA GONZALEZ DE LA ROCA DE CORDON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</si>
</sst>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4" fontId="6" fillId="0" borderId="0" xfId="1" applyNumberFormat="1" applyFont="1" applyFill="1" applyAlignment="1">
      <alignment vertical="top" wrapText="1"/>
    </xf>
    <xf numFmtId="0" fontId="18" fillId="0" borderId="0" xfId="1" applyFont="1" applyFill="1" applyBorder="1" applyAlignment="1">
      <alignment vertical="top" wrapText="1"/>
    </xf>
    <xf numFmtId="0" fontId="1" fillId="5" borderId="4" xfId="1" applyFont="1" applyFill="1" applyBorder="1">
      <alignment vertical="top"/>
    </xf>
    <xf numFmtId="4" fontId="1" fillId="5" borderId="4" xfId="1" applyNumberFormat="1" applyFont="1" applyFill="1" applyBorder="1">
      <alignment vertical="top"/>
    </xf>
    <xf numFmtId="4" fontId="1" fillId="5" borderId="4" xfId="1" applyNumberFormat="1" applyFill="1" applyBorder="1">
      <alignment vertical="top"/>
    </xf>
    <xf numFmtId="4" fontId="8" fillId="5" borderId="4" xfId="1" applyNumberFormat="1" applyFont="1" applyFill="1" applyBorder="1">
      <alignment vertical="top"/>
    </xf>
    <xf numFmtId="4" fontId="8" fillId="5" borderId="4" xfId="0" applyNumberFormat="1" applyFont="1" applyFill="1" applyBorder="1" applyAlignment="1">
      <alignment vertical="top"/>
    </xf>
    <xf numFmtId="0" fontId="9" fillId="5" borderId="4" xfId="1" applyFont="1" applyFill="1" applyBorder="1">
      <alignment vertical="top"/>
    </xf>
    <xf numFmtId="0" fontId="9" fillId="4" borderId="4" xfId="1" applyFont="1" applyFill="1" applyBorder="1">
      <alignment vertical="top"/>
    </xf>
    <xf numFmtId="0" fontId="12" fillId="4" borderId="4" xfId="1" applyFont="1" applyFill="1" applyBorder="1" applyAlignment="1">
      <alignment horizontal="left" vertical="top"/>
    </xf>
    <xf numFmtId="0" fontId="3" fillId="5" borderId="4" xfId="1" applyFont="1" applyFill="1" applyBorder="1">
      <alignment vertical="top"/>
    </xf>
    <xf numFmtId="4" fontId="10" fillId="5" borderId="4" xfId="1" applyNumberFormat="1" applyFont="1" applyFill="1" applyBorder="1">
      <alignment vertical="top"/>
    </xf>
    <xf numFmtId="4" fontId="10" fillId="4" borderId="4" xfId="1" applyNumberFormat="1" applyFont="1" applyFill="1" applyBorder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6"/>
  <sheetViews>
    <sheetView tabSelected="1" topLeftCell="A25" zoomScale="86" zoomScaleNormal="86" workbookViewId="0">
      <pane xSplit="2" topLeftCell="C1" activePane="topRight" state="frozen"/>
      <selection pane="topRight" activeCell="D42" sqref="D42"/>
    </sheetView>
  </sheetViews>
  <sheetFormatPr baseColWidth="10" defaultRowHeight="12.75" x14ac:dyDescent="0.25"/>
  <cols>
    <col min="1" max="1" width="4.5703125" style="1" bestFit="1" customWidth="1"/>
    <col min="2" max="2" width="51" style="2" customWidth="1"/>
    <col min="3" max="3" width="41.5703125" style="6" customWidth="1"/>
    <col min="4" max="4" width="4.85546875" style="48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1" style="4" hidden="1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D1" s="4"/>
      <c r="E1" s="7" t="s">
        <v>0</v>
      </c>
      <c r="AC1" s="64"/>
    </row>
    <row r="2" spans="1:76" ht="18" x14ac:dyDescent="0.25">
      <c r="D2" s="4"/>
      <c r="E2" s="7" t="s">
        <v>1</v>
      </c>
      <c r="V2"/>
      <c r="AC2" s="64"/>
    </row>
    <row r="3" spans="1:76" ht="18" x14ac:dyDescent="0.25">
      <c r="C3"/>
      <c r="D3" s="4"/>
      <c r="E3" s="7" t="s">
        <v>134</v>
      </c>
      <c r="AC3" s="64"/>
    </row>
    <row r="4" spans="1:76" x14ac:dyDescent="0.25">
      <c r="C4" s="3"/>
      <c r="D4" s="4"/>
      <c r="AC4" s="64"/>
    </row>
    <row r="5" spans="1:76" s="16" customFormat="1" ht="15" customHeight="1" x14ac:dyDescent="0.25">
      <c r="A5" s="103" t="s">
        <v>30</v>
      </c>
      <c r="B5" s="8"/>
      <c r="C5" s="9"/>
      <c r="D5" s="10"/>
      <c r="E5" s="11" t="s">
        <v>2</v>
      </c>
      <c r="F5" s="12" t="s">
        <v>3</v>
      </c>
      <c r="G5" s="13" t="s">
        <v>4</v>
      </c>
      <c r="H5" s="12" t="s">
        <v>5</v>
      </c>
      <c r="I5" s="11" t="s">
        <v>6</v>
      </c>
      <c r="J5" s="11" t="s">
        <v>7</v>
      </c>
      <c r="K5" s="14" t="s">
        <v>8</v>
      </c>
      <c r="L5" s="15"/>
      <c r="M5" s="97" t="s">
        <v>9</v>
      </c>
      <c r="N5" s="98"/>
      <c r="O5" s="98"/>
      <c r="P5" s="98"/>
      <c r="Q5" s="98"/>
      <c r="R5" s="98"/>
      <c r="S5" s="98"/>
      <c r="T5" s="98"/>
      <c r="U5" s="99"/>
      <c r="V5" s="15"/>
      <c r="W5" s="15"/>
      <c r="X5" s="11" t="s">
        <v>10</v>
      </c>
      <c r="Y5" s="2"/>
      <c r="Z5" s="2"/>
      <c r="AA5" s="2"/>
      <c r="AB5" s="2"/>
      <c r="AC5" s="6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16" customFormat="1" ht="11.25" x14ac:dyDescent="0.25">
      <c r="A6" s="104"/>
      <c r="B6" s="17"/>
      <c r="C6" s="18"/>
      <c r="D6" s="19"/>
      <c r="E6" s="20" t="s">
        <v>11</v>
      </c>
      <c r="F6" s="21" t="s">
        <v>12</v>
      </c>
      <c r="G6" s="20" t="s">
        <v>12</v>
      </c>
      <c r="H6" s="22" t="s">
        <v>13</v>
      </c>
      <c r="I6" s="20" t="s">
        <v>12</v>
      </c>
      <c r="J6" s="23" t="s">
        <v>14</v>
      </c>
      <c r="K6" s="20" t="s">
        <v>15</v>
      </c>
      <c r="L6" s="22"/>
      <c r="M6" s="100"/>
      <c r="N6" s="101"/>
      <c r="O6" s="101"/>
      <c r="P6" s="101"/>
      <c r="Q6" s="101"/>
      <c r="R6" s="101"/>
      <c r="S6" s="101"/>
      <c r="T6" s="101"/>
      <c r="U6" s="102"/>
      <c r="V6" s="22"/>
      <c r="W6" s="22"/>
      <c r="X6" s="20" t="s">
        <v>16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104"/>
      <c r="B7" s="24" t="s">
        <v>17</v>
      </c>
      <c r="C7" s="18"/>
      <c r="D7" s="19" t="s">
        <v>18</v>
      </c>
      <c r="E7" s="25" t="s">
        <v>19</v>
      </c>
      <c r="F7" s="21" t="s">
        <v>20</v>
      </c>
      <c r="G7" s="25" t="s">
        <v>21</v>
      </c>
      <c r="H7" s="25" t="s">
        <v>22</v>
      </c>
      <c r="I7" s="25" t="s">
        <v>23</v>
      </c>
      <c r="J7" s="26" t="s">
        <v>24</v>
      </c>
      <c r="K7" s="25"/>
      <c r="L7" s="22" t="s">
        <v>25</v>
      </c>
      <c r="M7" s="21"/>
      <c r="N7" s="22"/>
      <c r="O7" s="21"/>
      <c r="P7" s="22"/>
      <c r="Q7" s="21" t="s">
        <v>26</v>
      </c>
      <c r="R7" s="22" t="s">
        <v>27</v>
      </c>
      <c r="S7" s="22" t="s">
        <v>28</v>
      </c>
      <c r="T7" s="20"/>
      <c r="U7" s="21"/>
      <c r="V7" s="22" t="s">
        <v>25</v>
      </c>
      <c r="W7" s="22"/>
      <c r="X7" s="25" t="s">
        <v>29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105"/>
      <c r="B8" s="27" t="s">
        <v>31</v>
      </c>
      <c r="C8" s="28" t="s">
        <v>32</v>
      </c>
      <c r="D8" s="28" t="s">
        <v>33</v>
      </c>
      <c r="E8" s="29" t="s">
        <v>34</v>
      </c>
      <c r="F8" s="29" t="s">
        <v>35</v>
      </c>
      <c r="G8" s="29" t="s">
        <v>35</v>
      </c>
      <c r="H8" s="29" t="s">
        <v>36</v>
      </c>
      <c r="I8" s="29" t="s">
        <v>37</v>
      </c>
      <c r="J8" s="29" t="s">
        <v>38</v>
      </c>
      <c r="K8" s="30" t="s">
        <v>39</v>
      </c>
      <c r="L8" s="25" t="s">
        <v>40</v>
      </c>
      <c r="M8" s="31" t="s">
        <v>41</v>
      </c>
      <c r="N8" s="25" t="s">
        <v>42</v>
      </c>
      <c r="O8" s="31" t="s">
        <v>43</v>
      </c>
      <c r="P8" s="25" t="s">
        <v>44</v>
      </c>
      <c r="Q8" s="31" t="s">
        <v>45</v>
      </c>
      <c r="R8" s="25" t="s">
        <v>46</v>
      </c>
      <c r="S8" s="25" t="s">
        <v>47</v>
      </c>
      <c r="T8" s="25" t="s">
        <v>114</v>
      </c>
      <c r="U8" s="31" t="s">
        <v>48</v>
      </c>
      <c r="V8" s="25" t="s">
        <v>49</v>
      </c>
      <c r="W8" s="25" t="s">
        <v>50</v>
      </c>
      <c r="X8" s="29" t="s">
        <v>51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4" customFormat="1" ht="21" customHeight="1" x14ac:dyDescent="0.25">
      <c r="A9" s="32">
        <v>1</v>
      </c>
      <c r="B9" s="33" t="s">
        <v>122</v>
      </c>
      <c r="C9" s="34" t="s">
        <v>52</v>
      </c>
      <c r="D9" s="34">
        <v>31</v>
      </c>
      <c r="E9" s="35">
        <v>17500</v>
      </c>
      <c r="F9" s="36">
        <v>250</v>
      </c>
      <c r="G9" s="36">
        <v>6000</v>
      </c>
      <c r="H9" s="35">
        <v>6000</v>
      </c>
      <c r="I9" s="36">
        <v>375</v>
      </c>
      <c r="J9" s="36">
        <v>12000</v>
      </c>
      <c r="K9" s="37"/>
      <c r="L9" s="38">
        <f t="shared" ref="L9:L42" si="0">SUM(E9:J9)</f>
        <v>42125</v>
      </c>
      <c r="M9" s="39">
        <v>0</v>
      </c>
      <c r="N9" s="39">
        <v>4481.25</v>
      </c>
      <c r="O9" s="39">
        <v>401.52</v>
      </c>
      <c r="P9" s="39">
        <v>1856.23</v>
      </c>
      <c r="Q9" s="39"/>
      <c r="R9" s="40">
        <v>0</v>
      </c>
      <c r="S9" s="39"/>
      <c r="T9" s="39">
        <v>963.71</v>
      </c>
      <c r="U9" s="37"/>
      <c r="V9" s="38">
        <f>SUM(M9:U9)</f>
        <v>7702.71</v>
      </c>
      <c r="W9" s="38">
        <f>L9-V9</f>
        <v>34422.29</v>
      </c>
      <c r="X9" s="62"/>
    </row>
    <row r="10" spans="1:76" s="4" customFormat="1" ht="21.75" customHeight="1" x14ac:dyDescent="0.25">
      <c r="A10" s="32">
        <v>2</v>
      </c>
      <c r="B10" s="33" t="s">
        <v>53</v>
      </c>
      <c r="C10" s="34" t="s">
        <v>54</v>
      </c>
      <c r="D10" s="34">
        <v>31</v>
      </c>
      <c r="E10" s="35">
        <f>2441</f>
        <v>2441</v>
      </c>
      <c r="F10" s="36">
        <f>250</f>
        <v>250</v>
      </c>
      <c r="G10" s="36">
        <v>2600</v>
      </c>
      <c r="H10" s="35">
        <v>1000</v>
      </c>
      <c r="I10" s="36"/>
      <c r="J10" s="36"/>
      <c r="K10" s="37"/>
      <c r="L10" s="38">
        <f t="shared" si="0"/>
        <v>6291</v>
      </c>
      <c r="M10" s="39">
        <v>181.23</v>
      </c>
      <c r="N10" s="39">
        <v>785.33</v>
      </c>
      <c r="O10" s="39">
        <v>81.191040000000001</v>
      </c>
      <c r="P10" s="39">
        <v>67.06</v>
      </c>
      <c r="Q10" s="39"/>
      <c r="R10" s="40">
        <v>0</v>
      </c>
      <c r="S10" s="39">
        <v>1248.22</v>
      </c>
      <c r="T10" s="39">
        <v>194.87</v>
      </c>
      <c r="U10" s="37"/>
      <c r="V10" s="38">
        <f t="shared" ref="V10:V42" si="1">SUM(M10:U10)</f>
        <v>2557.9010399999997</v>
      </c>
      <c r="W10" s="38">
        <f>L10-V10</f>
        <v>3733.0989600000003</v>
      </c>
      <c r="X10" s="62"/>
    </row>
    <row r="11" spans="1:76" s="4" customFormat="1" ht="21" customHeight="1" x14ac:dyDescent="0.25">
      <c r="A11" s="32">
        <v>3</v>
      </c>
      <c r="B11" s="33" t="s">
        <v>123</v>
      </c>
      <c r="C11" s="34" t="s">
        <v>55</v>
      </c>
      <c r="D11" s="34">
        <v>31</v>
      </c>
      <c r="E11" s="35">
        <v>12773</v>
      </c>
      <c r="F11" s="36">
        <v>250</v>
      </c>
      <c r="G11" s="36">
        <v>6000</v>
      </c>
      <c r="H11" s="35">
        <v>6000</v>
      </c>
      <c r="I11" s="36">
        <v>375</v>
      </c>
      <c r="J11" s="36">
        <v>12000</v>
      </c>
      <c r="K11" s="37"/>
      <c r="L11" s="38">
        <f t="shared" si="0"/>
        <v>37398</v>
      </c>
      <c r="M11" s="39">
        <v>0</v>
      </c>
      <c r="N11" s="39">
        <v>3772.2</v>
      </c>
      <c r="O11" s="39">
        <v>337.99</v>
      </c>
      <c r="P11" s="39">
        <v>1574.97</v>
      </c>
      <c r="Q11" s="39"/>
      <c r="R11" s="40">
        <v>0</v>
      </c>
      <c r="S11" s="39"/>
      <c r="T11" s="39">
        <v>811.23</v>
      </c>
      <c r="U11" s="37"/>
      <c r="V11" s="38">
        <f>SUM(M11:U11)</f>
        <v>6496.3899999999994</v>
      </c>
      <c r="W11" s="38">
        <f>L11-V11</f>
        <v>30901.61</v>
      </c>
      <c r="X11" s="62"/>
    </row>
    <row r="12" spans="1:76" s="4" customFormat="1" ht="21" customHeight="1" x14ac:dyDescent="0.25">
      <c r="A12" s="32">
        <v>4</v>
      </c>
      <c r="B12" s="33" t="s">
        <v>56</v>
      </c>
      <c r="C12" s="34" t="s">
        <v>57</v>
      </c>
      <c r="D12" s="34">
        <v>31</v>
      </c>
      <c r="E12" s="35">
        <f>10261</f>
        <v>10261</v>
      </c>
      <c r="F12" s="36">
        <f>250</f>
        <v>250</v>
      </c>
      <c r="G12" s="36">
        <v>5000</v>
      </c>
      <c r="H12" s="35"/>
      <c r="I12" s="36">
        <f>375</f>
        <v>375</v>
      </c>
      <c r="J12" s="36"/>
      <c r="K12" s="37"/>
      <c r="L12" s="38">
        <f t="shared" si="0"/>
        <v>15886</v>
      </c>
      <c r="M12" s="39">
        <v>469.08</v>
      </c>
      <c r="N12" s="39">
        <v>2345.4</v>
      </c>
      <c r="O12" s="39">
        <v>210.14784</v>
      </c>
      <c r="P12" s="39">
        <v>454.41</v>
      </c>
      <c r="Q12" s="39"/>
      <c r="R12" s="40">
        <v>0</v>
      </c>
      <c r="S12" s="39">
        <v>4419.28</v>
      </c>
      <c r="T12" s="39">
        <v>504.39</v>
      </c>
      <c r="U12" s="37"/>
      <c r="V12" s="38">
        <f>SUM(M12:U12)</f>
        <v>8402.7078399999991</v>
      </c>
      <c r="W12" s="38">
        <f>L12-V12</f>
        <v>7483.2921600000009</v>
      </c>
      <c r="X12" s="62"/>
    </row>
    <row r="13" spans="1:76" s="75" customFormat="1" ht="21" customHeight="1" x14ac:dyDescent="0.25">
      <c r="A13" s="70">
        <v>5</v>
      </c>
      <c r="B13" s="71" t="s">
        <v>124</v>
      </c>
      <c r="C13" s="72" t="s">
        <v>58</v>
      </c>
      <c r="D13" s="34">
        <v>31</v>
      </c>
      <c r="E13" s="80">
        <v>10261</v>
      </c>
      <c r="F13" s="80">
        <v>250</v>
      </c>
      <c r="G13" s="80">
        <v>5000</v>
      </c>
      <c r="H13" s="80"/>
      <c r="I13" s="80">
        <v>375</v>
      </c>
      <c r="J13" s="80"/>
      <c r="K13" s="80"/>
      <c r="L13" s="38">
        <f t="shared" si="0"/>
        <v>15886</v>
      </c>
      <c r="M13" s="44">
        <v>469.08</v>
      </c>
      <c r="N13" s="44">
        <v>2345.4</v>
      </c>
      <c r="O13" s="44">
        <v>210.15</v>
      </c>
      <c r="P13" s="44">
        <v>454.41</v>
      </c>
      <c r="Q13" s="44"/>
      <c r="R13" s="81"/>
      <c r="S13" s="44"/>
      <c r="T13" s="44">
        <v>504.39</v>
      </c>
      <c r="U13" s="80"/>
      <c r="V13" s="38">
        <f>SUM(M13:U13)</f>
        <v>3983.43</v>
      </c>
      <c r="W13" s="38">
        <f>L13-V13</f>
        <v>11902.57</v>
      </c>
      <c r="X13" s="74"/>
    </row>
    <row r="14" spans="1:76" s="4" customFormat="1" ht="21" customHeight="1" x14ac:dyDescent="0.25">
      <c r="A14" s="32">
        <v>6</v>
      </c>
      <c r="B14" s="33" t="s">
        <v>126</v>
      </c>
      <c r="C14" s="34" t="s">
        <v>59</v>
      </c>
      <c r="D14" s="34">
        <v>31</v>
      </c>
      <c r="E14" s="35">
        <v>2441</v>
      </c>
      <c r="F14" s="35">
        <v>250</v>
      </c>
      <c r="G14" s="35">
        <v>2600</v>
      </c>
      <c r="H14" s="35"/>
      <c r="I14" s="35"/>
      <c r="J14" s="35"/>
      <c r="K14" s="37"/>
      <c r="L14" s="38">
        <f t="shared" ref="L14:L15" si="2">SUM(E14:J14)</f>
        <v>5291</v>
      </c>
      <c r="M14" s="39">
        <v>151.22999999999999</v>
      </c>
      <c r="N14" s="39">
        <v>604.91999999999996</v>
      </c>
      <c r="O14" s="39"/>
      <c r="P14" s="39">
        <v>27.58</v>
      </c>
      <c r="Q14" s="39"/>
      <c r="R14" s="40">
        <v>0</v>
      </c>
      <c r="S14" s="39"/>
      <c r="T14" s="39">
        <v>162.61000000000001</v>
      </c>
      <c r="U14" s="37"/>
      <c r="V14" s="38">
        <f t="shared" si="1"/>
        <v>946.34</v>
      </c>
      <c r="W14" s="38">
        <f t="shared" ref="W14:W42" si="3">L14-V14</f>
        <v>4344.66</v>
      </c>
      <c r="X14" s="62"/>
    </row>
    <row r="15" spans="1:76" s="4" customFormat="1" ht="21" customHeight="1" x14ac:dyDescent="0.25">
      <c r="A15" s="32">
        <v>7</v>
      </c>
      <c r="B15" s="77" t="s">
        <v>132</v>
      </c>
      <c r="C15" s="34" t="s">
        <v>60</v>
      </c>
      <c r="D15" s="73">
        <v>31</v>
      </c>
      <c r="E15" s="66">
        <v>2441</v>
      </c>
      <c r="F15" s="66">
        <v>250</v>
      </c>
      <c r="G15" s="66">
        <v>2600</v>
      </c>
      <c r="H15" s="66"/>
      <c r="I15" s="66"/>
      <c r="J15" s="66"/>
      <c r="K15" s="67"/>
      <c r="L15" s="38">
        <f t="shared" si="2"/>
        <v>5291</v>
      </c>
      <c r="M15" s="39">
        <v>151.22999999999999</v>
      </c>
      <c r="N15" s="39">
        <v>604.91999999999996</v>
      </c>
      <c r="O15" s="39">
        <v>0</v>
      </c>
      <c r="P15" s="39">
        <v>0</v>
      </c>
      <c r="Q15" s="39"/>
      <c r="R15" s="40"/>
      <c r="S15" s="39"/>
      <c r="T15" s="39">
        <v>162.61000000000001</v>
      </c>
      <c r="U15" s="67"/>
      <c r="V15" s="38">
        <f t="shared" ref="V15" si="4">SUM(M15:U15)</f>
        <v>918.76</v>
      </c>
      <c r="W15" s="38">
        <f t="shared" ref="W15" si="5">L15-V15</f>
        <v>4372.24</v>
      </c>
      <c r="X15" s="62"/>
    </row>
    <row r="16" spans="1:76" s="49" customFormat="1" ht="21" customHeight="1" x14ac:dyDescent="0.25">
      <c r="A16" s="32">
        <v>8</v>
      </c>
      <c r="B16" s="33" t="s">
        <v>82</v>
      </c>
      <c r="C16" s="34" t="s">
        <v>61</v>
      </c>
      <c r="D16" s="34">
        <v>31</v>
      </c>
      <c r="E16" s="35">
        <v>10261</v>
      </c>
      <c r="F16" s="35">
        <v>250</v>
      </c>
      <c r="G16" s="35">
        <v>5000</v>
      </c>
      <c r="H16" s="35"/>
      <c r="I16" s="35">
        <v>375</v>
      </c>
      <c r="J16" s="35"/>
      <c r="K16" s="42"/>
      <c r="L16" s="38">
        <f t="shared" si="0"/>
        <v>15886</v>
      </c>
      <c r="M16" s="68">
        <v>469.08</v>
      </c>
      <c r="N16" s="68">
        <v>2345.4</v>
      </c>
      <c r="O16" s="68">
        <v>210.15</v>
      </c>
      <c r="P16" s="68">
        <v>454.41</v>
      </c>
      <c r="Q16" s="68"/>
      <c r="R16" s="69">
        <v>0</v>
      </c>
      <c r="S16" s="68">
        <v>6929.74</v>
      </c>
      <c r="T16" s="68">
        <v>504.39</v>
      </c>
      <c r="U16" s="42"/>
      <c r="V16" s="38">
        <f t="shared" si="1"/>
        <v>10913.169999999998</v>
      </c>
      <c r="W16" s="38">
        <f t="shared" si="3"/>
        <v>4972.8300000000017</v>
      </c>
      <c r="X16" s="62"/>
    </row>
    <row r="17" spans="1:24" s="4" customFormat="1" ht="21" customHeight="1" x14ac:dyDescent="0.25">
      <c r="A17" s="32">
        <v>9</v>
      </c>
      <c r="B17" s="33" t="s">
        <v>116</v>
      </c>
      <c r="C17" s="34" t="s">
        <v>62</v>
      </c>
      <c r="D17" s="34">
        <v>31</v>
      </c>
      <c r="E17" s="66">
        <v>1682</v>
      </c>
      <c r="F17" s="66">
        <v>250</v>
      </c>
      <c r="G17" s="66">
        <v>2300</v>
      </c>
      <c r="H17" s="66"/>
      <c r="I17" s="66"/>
      <c r="J17" s="66"/>
      <c r="K17" s="67"/>
      <c r="L17" s="38">
        <f t="shared" si="0"/>
        <v>4232</v>
      </c>
      <c r="M17" s="39">
        <v>119.46</v>
      </c>
      <c r="N17" s="39">
        <v>438.02</v>
      </c>
      <c r="O17" s="39"/>
      <c r="P17" s="39"/>
      <c r="Q17" s="39"/>
      <c r="R17" s="40">
        <v>0</v>
      </c>
      <c r="S17" s="39">
        <v>3230.74</v>
      </c>
      <c r="T17" s="39">
        <v>128.44999999999999</v>
      </c>
      <c r="U17" s="67"/>
      <c r="V17" s="38">
        <f t="shared" si="1"/>
        <v>3916.6699999999996</v>
      </c>
      <c r="W17" s="38">
        <f t="shared" si="3"/>
        <v>315.33000000000038</v>
      </c>
      <c r="X17" s="62"/>
    </row>
    <row r="18" spans="1:24" s="4" customFormat="1" ht="21" customHeight="1" x14ac:dyDescent="0.25">
      <c r="A18" s="32">
        <v>10</v>
      </c>
      <c r="B18" s="41" t="s">
        <v>63</v>
      </c>
      <c r="C18" s="34" t="s">
        <v>64</v>
      </c>
      <c r="D18" s="34">
        <v>31</v>
      </c>
      <c r="E18" s="35">
        <f>1831</f>
        <v>1831</v>
      </c>
      <c r="F18" s="35">
        <f>250</f>
        <v>250</v>
      </c>
      <c r="G18" s="35">
        <f>2500+62</f>
        <v>2562</v>
      </c>
      <c r="H18" s="35"/>
      <c r="I18" s="36"/>
      <c r="J18" s="36"/>
      <c r="K18" s="37"/>
      <c r="L18" s="38">
        <f t="shared" si="0"/>
        <v>4643</v>
      </c>
      <c r="M18" s="39">
        <v>131.79</v>
      </c>
      <c r="N18" s="39">
        <v>527.16</v>
      </c>
      <c r="O18" s="39"/>
      <c r="P18" s="39">
        <v>0.04</v>
      </c>
      <c r="Q18" s="39">
        <v>1537.55</v>
      </c>
      <c r="R18" s="40">
        <v>0</v>
      </c>
      <c r="S18" s="39">
        <v>2191.96</v>
      </c>
      <c r="T18" s="39">
        <v>141.71</v>
      </c>
      <c r="U18" s="37"/>
      <c r="V18" s="38">
        <f t="shared" si="1"/>
        <v>4530.21</v>
      </c>
      <c r="W18" s="38">
        <f>L18-V18</f>
        <v>112.78999999999996</v>
      </c>
      <c r="X18" s="62"/>
    </row>
    <row r="19" spans="1:24" s="4" customFormat="1" ht="21" customHeight="1" x14ac:dyDescent="0.25">
      <c r="A19" s="32">
        <v>11</v>
      </c>
      <c r="B19" s="91" t="s">
        <v>130</v>
      </c>
      <c r="C19" s="86" t="s">
        <v>65</v>
      </c>
      <c r="D19" s="86"/>
      <c r="E19" s="87">
        <v>0</v>
      </c>
      <c r="F19" s="87">
        <v>0</v>
      </c>
      <c r="G19" s="87">
        <v>0</v>
      </c>
      <c r="H19" s="87">
        <v>0</v>
      </c>
      <c r="I19" s="87"/>
      <c r="J19" s="87"/>
      <c r="K19" s="88"/>
      <c r="L19" s="89">
        <f t="shared" si="0"/>
        <v>0</v>
      </c>
      <c r="M19" s="89">
        <v>0</v>
      </c>
      <c r="N19" s="89">
        <v>0</v>
      </c>
      <c r="O19" s="89"/>
      <c r="P19" s="89">
        <v>0</v>
      </c>
      <c r="Q19" s="89"/>
      <c r="R19" s="90"/>
      <c r="S19" s="89"/>
      <c r="T19" s="89"/>
      <c r="U19" s="88"/>
      <c r="V19" s="89">
        <f t="shared" si="1"/>
        <v>0</v>
      </c>
      <c r="W19" s="89">
        <f t="shared" si="3"/>
        <v>0</v>
      </c>
      <c r="X19" s="62"/>
    </row>
    <row r="20" spans="1:24" s="4" customFormat="1" ht="21" customHeight="1" x14ac:dyDescent="0.25">
      <c r="A20" s="32">
        <v>12</v>
      </c>
      <c r="B20" s="41" t="s">
        <v>66</v>
      </c>
      <c r="C20" s="34" t="s">
        <v>67</v>
      </c>
      <c r="D20" s="34">
        <v>31</v>
      </c>
      <c r="E20" s="35">
        <f>3757</f>
        <v>3757</v>
      </c>
      <c r="F20" s="35">
        <f>250</f>
        <v>250</v>
      </c>
      <c r="G20" s="35">
        <v>3500</v>
      </c>
      <c r="H20" s="35">
        <v>2000</v>
      </c>
      <c r="I20" s="36">
        <v>375</v>
      </c>
      <c r="J20" s="36"/>
      <c r="K20" s="37"/>
      <c r="L20" s="38">
        <f t="shared" si="0"/>
        <v>9882</v>
      </c>
      <c r="M20" s="39">
        <v>288.95999999999998</v>
      </c>
      <c r="N20" s="39">
        <v>1348.48</v>
      </c>
      <c r="O20" s="39"/>
      <c r="P20" s="39">
        <v>213.06</v>
      </c>
      <c r="Q20" s="39"/>
      <c r="R20" s="40">
        <v>0</v>
      </c>
      <c r="S20" s="39"/>
      <c r="T20" s="39">
        <v>310.70999999999998</v>
      </c>
      <c r="U20" s="37"/>
      <c r="V20" s="38">
        <f t="shared" si="1"/>
        <v>2161.21</v>
      </c>
      <c r="W20" s="38">
        <f t="shared" si="3"/>
        <v>7720.79</v>
      </c>
      <c r="X20" s="62">
        <v>777.01</v>
      </c>
    </row>
    <row r="21" spans="1:24" s="4" customFormat="1" ht="21" customHeight="1" x14ac:dyDescent="0.25">
      <c r="A21" s="32">
        <v>13</v>
      </c>
      <c r="B21" s="92" t="s">
        <v>133</v>
      </c>
      <c r="C21" s="73" t="s">
        <v>68</v>
      </c>
      <c r="D21" s="34">
        <v>31</v>
      </c>
      <c r="E21" s="66">
        <v>1324</v>
      </c>
      <c r="F21" s="66">
        <v>250</v>
      </c>
      <c r="G21" s="66">
        <v>2200</v>
      </c>
      <c r="H21" s="66">
        <v>800</v>
      </c>
      <c r="I21" s="66"/>
      <c r="J21" s="66"/>
      <c r="K21" s="67"/>
      <c r="L21" s="39">
        <f t="shared" si="0"/>
        <v>4574</v>
      </c>
      <c r="M21" s="39">
        <v>129.72</v>
      </c>
      <c r="N21" s="39">
        <v>518.88</v>
      </c>
      <c r="O21" s="39">
        <v>58.11</v>
      </c>
      <c r="P21" s="39"/>
      <c r="Q21" s="39"/>
      <c r="R21" s="40"/>
      <c r="S21" s="39">
        <v>3589.82</v>
      </c>
      <c r="T21" s="39">
        <v>139.47999999999999</v>
      </c>
      <c r="U21" s="67"/>
      <c r="V21" s="38">
        <f t="shared" si="1"/>
        <v>4436.01</v>
      </c>
      <c r="W21" s="38">
        <f t="shared" si="3"/>
        <v>137.98999999999978</v>
      </c>
      <c r="X21" s="62"/>
    </row>
    <row r="22" spans="1:24" s="4" customFormat="1" ht="21" customHeight="1" x14ac:dyDescent="0.25">
      <c r="A22" s="32">
        <v>14</v>
      </c>
      <c r="B22" s="33" t="s">
        <v>69</v>
      </c>
      <c r="C22" s="34" t="s">
        <v>70</v>
      </c>
      <c r="D22" s="34">
        <v>31</v>
      </c>
      <c r="E22" s="35">
        <f>1074</f>
        <v>1074</v>
      </c>
      <c r="F22" s="35">
        <f>250</f>
        <v>250</v>
      </c>
      <c r="G22" s="35">
        <v>2684.05</v>
      </c>
      <c r="H22" s="35"/>
      <c r="I22" s="36"/>
      <c r="J22" s="36"/>
      <c r="K22" s="37"/>
      <c r="L22" s="38">
        <f t="shared" si="0"/>
        <v>4008.05</v>
      </c>
      <c r="M22" s="39">
        <v>112.74</v>
      </c>
      <c r="N22" s="39">
        <v>413.39</v>
      </c>
      <c r="O22" s="39"/>
      <c r="P22" s="39"/>
      <c r="Q22" s="39"/>
      <c r="R22" s="40">
        <v>0</v>
      </c>
      <c r="S22" s="39"/>
      <c r="T22" s="39">
        <v>121.23</v>
      </c>
      <c r="U22" s="37"/>
      <c r="V22" s="38">
        <f t="shared" si="1"/>
        <v>647.36</v>
      </c>
      <c r="W22" s="38">
        <f t="shared" si="3"/>
        <v>3360.69</v>
      </c>
      <c r="X22" s="62"/>
    </row>
    <row r="23" spans="1:24" s="4" customFormat="1" ht="21" customHeight="1" x14ac:dyDescent="0.25">
      <c r="A23" s="32">
        <v>15</v>
      </c>
      <c r="B23" s="33" t="s">
        <v>118</v>
      </c>
      <c r="C23" s="34" t="s">
        <v>70</v>
      </c>
      <c r="D23" s="34">
        <v>31</v>
      </c>
      <c r="E23" s="35">
        <f>1074</f>
        <v>1074</v>
      </c>
      <c r="F23" s="35">
        <f>250</f>
        <v>250</v>
      </c>
      <c r="G23" s="35">
        <v>2684.05</v>
      </c>
      <c r="H23" s="35"/>
      <c r="I23" s="36"/>
      <c r="J23" s="36"/>
      <c r="K23" s="37"/>
      <c r="L23" s="38">
        <f t="shared" si="0"/>
        <v>4008.05</v>
      </c>
      <c r="M23" s="39">
        <v>112.74</v>
      </c>
      <c r="N23" s="39">
        <v>413.39</v>
      </c>
      <c r="O23" s="39"/>
      <c r="P23" s="39"/>
      <c r="Q23" s="39"/>
      <c r="R23" s="40">
        <v>0</v>
      </c>
      <c r="S23" s="39">
        <v>501.27</v>
      </c>
      <c r="T23" s="39">
        <v>121.23</v>
      </c>
      <c r="U23" s="37"/>
      <c r="V23" s="38">
        <f t="shared" si="1"/>
        <v>1148.6300000000001</v>
      </c>
      <c r="W23" s="38">
        <f t="shared" si="3"/>
        <v>2859.42</v>
      </c>
      <c r="X23" s="62"/>
    </row>
    <row r="24" spans="1:24" s="4" customFormat="1" ht="21" customHeight="1" x14ac:dyDescent="0.25">
      <c r="A24" s="32">
        <v>16</v>
      </c>
      <c r="B24" s="33" t="s">
        <v>127</v>
      </c>
      <c r="C24" s="34" t="s">
        <v>71</v>
      </c>
      <c r="D24" s="34">
        <v>31</v>
      </c>
      <c r="E24" s="66">
        <v>1105</v>
      </c>
      <c r="F24" s="66">
        <v>250</v>
      </c>
      <c r="G24" s="66">
        <v>2684.05</v>
      </c>
      <c r="H24" s="66"/>
      <c r="I24" s="66"/>
      <c r="J24" s="66"/>
      <c r="K24" s="67"/>
      <c r="L24" s="38">
        <f t="shared" si="0"/>
        <v>4039.05</v>
      </c>
      <c r="M24" s="39">
        <v>113.67</v>
      </c>
      <c r="N24" s="39">
        <v>416.8</v>
      </c>
      <c r="O24" s="39"/>
      <c r="P24" s="39"/>
      <c r="Q24" s="39">
        <v>801.25</v>
      </c>
      <c r="R24" s="40">
        <v>0</v>
      </c>
      <c r="S24" s="39"/>
      <c r="T24" s="39">
        <v>122.23</v>
      </c>
      <c r="U24" s="67"/>
      <c r="V24" s="38">
        <f t="shared" si="1"/>
        <v>1453.95</v>
      </c>
      <c r="W24" s="38">
        <f t="shared" si="3"/>
        <v>2585.1000000000004</v>
      </c>
      <c r="X24" s="62">
        <v>552</v>
      </c>
    </row>
    <row r="25" spans="1:24" s="79" customFormat="1" ht="21" customHeight="1" x14ac:dyDescent="0.25">
      <c r="A25" s="76">
        <v>17</v>
      </c>
      <c r="B25" s="77" t="s">
        <v>121</v>
      </c>
      <c r="C25" s="73" t="s">
        <v>71</v>
      </c>
      <c r="D25" s="34">
        <v>31</v>
      </c>
      <c r="E25" s="66">
        <v>1105</v>
      </c>
      <c r="F25" s="66">
        <v>250</v>
      </c>
      <c r="G25" s="66">
        <v>2684.05</v>
      </c>
      <c r="H25" s="66"/>
      <c r="I25" s="66"/>
      <c r="J25" s="66"/>
      <c r="K25" s="67"/>
      <c r="L25" s="38">
        <f t="shared" si="0"/>
        <v>4039.05</v>
      </c>
      <c r="M25" s="39">
        <v>113.67</v>
      </c>
      <c r="N25" s="39">
        <v>416.8</v>
      </c>
      <c r="O25" s="39"/>
      <c r="P25" s="39"/>
      <c r="Q25" s="39"/>
      <c r="R25" s="40">
        <v>0</v>
      </c>
      <c r="S25" s="39">
        <v>3248.94</v>
      </c>
      <c r="T25" s="39">
        <v>122.23</v>
      </c>
      <c r="U25" s="67"/>
      <c r="V25" s="38">
        <f t="shared" ref="V25" si="6">SUM(M25:U25)</f>
        <v>3901.64</v>
      </c>
      <c r="W25" s="38">
        <f t="shared" ref="W25" si="7">L25-V25</f>
        <v>137.41000000000031</v>
      </c>
      <c r="X25" s="78">
        <v>979.01</v>
      </c>
    </row>
    <row r="26" spans="1:24" s="4" customFormat="1" ht="21" customHeight="1" x14ac:dyDescent="0.25">
      <c r="A26" s="32">
        <v>18</v>
      </c>
      <c r="B26" s="41" t="s">
        <v>72</v>
      </c>
      <c r="C26" s="34" t="s">
        <v>73</v>
      </c>
      <c r="D26" s="34">
        <v>31</v>
      </c>
      <c r="E26" s="35">
        <v>5142</v>
      </c>
      <c r="F26" s="35">
        <v>250</v>
      </c>
      <c r="G26" s="35">
        <v>4000</v>
      </c>
      <c r="H26" s="35"/>
      <c r="I26" s="36">
        <v>375</v>
      </c>
      <c r="J26" s="36"/>
      <c r="K26" s="37"/>
      <c r="L26" s="38">
        <f t="shared" si="0"/>
        <v>9767</v>
      </c>
      <c r="M26" s="39">
        <v>285.51</v>
      </c>
      <c r="N26" s="39">
        <v>1332.38</v>
      </c>
      <c r="O26" s="39"/>
      <c r="P26" s="39">
        <v>208.29</v>
      </c>
      <c r="Q26" s="39"/>
      <c r="R26" s="40">
        <v>0</v>
      </c>
      <c r="S26" s="39"/>
      <c r="T26" s="39">
        <v>307</v>
      </c>
      <c r="U26" s="37"/>
      <c r="V26" s="38">
        <f t="shared" si="1"/>
        <v>2133.1800000000003</v>
      </c>
      <c r="W26" s="38">
        <f t="shared" si="3"/>
        <v>7633.82</v>
      </c>
      <c r="X26" s="62"/>
    </row>
    <row r="27" spans="1:24" s="4" customFormat="1" ht="21" customHeight="1" x14ac:dyDescent="0.25">
      <c r="A27" s="32">
        <v>19</v>
      </c>
      <c r="B27" s="33" t="s">
        <v>74</v>
      </c>
      <c r="C27" s="34" t="s">
        <v>75</v>
      </c>
      <c r="D27" s="34">
        <v>31</v>
      </c>
      <c r="E27" s="35">
        <f>6297</f>
        <v>6297</v>
      </c>
      <c r="F27" s="35">
        <f>250</f>
        <v>250</v>
      </c>
      <c r="G27" s="35">
        <f>4000</f>
        <v>4000</v>
      </c>
      <c r="H27" s="35"/>
      <c r="I27" s="35">
        <v>375</v>
      </c>
      <c r="J27" s="35"/>
      <c r="K27" s="42"/>
      <c r="L27" s="38">
        <f t="shared" si="0"/>
        <v>10922</v>
      </c>
      <c r="M27" s="39">
        <v>320.16000000000003</v>
      </c>
      <c r="N27" s="39">
        <v>1600.8</v>
      </c>
      <c r="O27" s="39">
        <v>143.43</v>
      </c>
      <c r="P27" s="39">
        <v>250.89</v>
      </c>
      <c r="Q27" s="39"/>
      <c r="R27" s="40">
        <v>0</v>
      </c>
      <c r="S27" s="39">
        <v>1259.8900000000001</v>
      </c>
      <c r="T27" s="39">
        <v>344.26</v>
      </c>
      <c r="U27" s="37"/>
      <c r="V27" s="38">
        <f t="shared" si="1"/>
        <v>3919.4300000000003</v>
      </c>
      <c r="W27" s="38">
        <f>L27-V27</f>
        <v>7002.57</v>
      </c>
      <c r="X27" s="62"/>
    </row>
    <row r="28" spans="1:24" s="4" customFormat="1" ht="21" customHeight="1" x14ac:dyDescent="0.25">
      <c r="A28" s="32">
        <v>20</v>
      </c>
      <c r="B28" s="41" t="s">
        <v>115</v>
      </c>
      <c r="C28" s="34" t="s">
        <v>76</v>
      </c>
      <c r="D28" s="34">
        <v>31</v>
      </c>
      <c r="E28" s="35">
        <v>10261</v>
      </c>
      <c r="F28" s="36">
        <v>250</v>
      </c>
      <c r="G28" s="36">
        <v>5000</v>
      </c>
      <c r="H28" s="35"/>
      <c r="I28" s="36">
        <v>375</v>
      </c>
      <c r="J28" s="36"/>
      <c r="K28" s="37"/>
      <c r="L28" s="38">
        <f t="shared" si="0"/>
        <v>15886</v>
      </c>
      <c r="M28" s="39">
        <v>469.08</v>
      </c>
      <c r="N28" s="39">
        <v>2345.4</v>
      </c>
      <c r="O28" s="39">
        <v>210.15</v>
      </c>
      <c r="P28" s="39">
        <v>454.41</v>
      </c>
      <c r="Q28" s="39"/>
      <c r="R28" s="40">
        <v>0</v>
      </c>
      <c r="S28" s="39"/>
      <c r="T28" s="39">
        <v>504.39</v>
      </c>
      <c r="U28" s="37"/>
      <c r="V28" s="38">
        <f t="shared" si="1"/>
        <v>3983.43</v>
      </c>
      <c r="W28" s="38">
        <f t="shared" si="3"/>
        <v>11902.57</v>
      </c>
      <c r="X28" s="62">
        <v>303</v>
      </c>
    </row>
    <row r="29" spans="1:24" s="4" customFormat="1" ht="21" customHeight="1" x14ac:dyDescent="0.25">
      <c r="A29" s="32">
        <v>21</v>
      </c>
      <c r="B29" s="33" t="s">
        <v>77</v>
      </c>
      <c r="C29" s="34" t="s">
        <v>78</v>
      </c>
      <c r="D29" s="34">
        <v>31</v>
      </c>
      <c r="E29" s="35">
        <v>2754</v>
      </c>
      <c r="F29" s="35">
        <v>250</v>
      </c>
      <c r="G29" s="35">
        <v>2700</v>
      </c>
      <c r="H29" s="35"/>
      <c r="I29" s="35"/>
      <c r="J29" s="35"/>
      <c r="K29" s="42"/>
      <c r="L29" s="38">
        <f t="shared" si="0"/>
        <v>5704</v>
      </c>
      <c r="M29" s="39">
        <v>163.62</v>
      </c>
      <c r="N29" s="39">
        <v>654.48</v>
      </c>
      <c r="O29" s="39">
        <v>73.3</v>
      </c>
      <c r="P29" s="39">
        <v>45.13</v>
      </c>
      <c r="Q29" s="39"/>
      <c r="R29" s="40">
        <v>0</v>
      </c>
      <c r="S29" s="39">
        <v>1618.58</v>
      </c>
      <c r="T29" s="39">
        <v>175.94</v>
      </c>
      <c r="U29" s="37"/>
      <c r="V29" s="38">
        <f t="shared" si="1"/>
        <v>2731.0499999999997</v>
      </c>
      <c r="W29" s="38">
        <f t="shared" si="3"/>
        <v>2972.9500000000003</v>
      </c>
      <c r="X29" s="62"/>
    </row>
    <row r="30" spans="1:24" s="4" customFormat="1" ht="21" customHeight="1" x14ac:dyDescent="0.25">
      <c r="A30" s="32">
        <v>22</v>
      </c>
      <c r="B30" s="33" t="s">
        <v>117</v>
      </c>
      <c r="C30" s="33" t="s">
        <v>79</v>
      </c>
      <c r="D30" s="34">
        <v>31</v>
      </c>
      <c r="E30" s="66">
        <v>3150</v>
      </c>
      <c r="F30" s="66">
        <v>250</v>
      </c>
      <c r="G30" s="66">
        <v>2700</v>
      </c>
      <c r="H30" s="66"/>
      <c r="I30" s="66"/>
      <c r="J30" s="66"/>
      <c r="K30" s="67"/>
      <c r="L30" s="38">
        <f t="shared" si="0"/>
        <v>6100</v>
      </c>
      <c r="M30" s="39">
        <v>175.5</v>
      </c>
      <c r="N30" s="39">
        <v>702</v>
      </c>
      <c r="O30" s="39"/>
      <c r="P30" s="39">
        <v>61.96</v>
      </c>
      <c r="Q30" s="39"/>
      <c r="R30" s="40">
        <v>0</v>
      </c>
      <c r="S30" s="39"/>
      <c r="T30" s="39">
        <v>188.71</v>
      </c>
      <c r="U30" s="67"/>
      <c r="V30" s="38">
        <f t="shared" si="1"/>
        <v>1128.17</v>
      </c>
      <c r="W30" s="38">
        <f t="shared" si="3"/>
        <v>4971.83</v>
      </c>
      <c r="X30" s="62"/>
    </row>
    <row r="31" spans="1:24" s="4" customFormat="1" ht="21" customHeight="1" x14ac:dyDescent="0.25">
      <c r="A31" s="32">
        <v>23</v>
      </c>
      <c r="B31" s="43" t="s">
        <v>80</v>
      </c>
      <c r="C31" s="34" t="s">
        <v>81</v>
      </c>
      <c r="D31" s="34">
        <v>31</v>
      </c>
      <c r="E31" s="35">
        <f>10261</f>
        <v>10261</v>
      </c>
      <c r="F31" s="36">
        <f>250</f>
        <v>250</v>
      </c>
      <c r="G31" s="36">
        <f>5000</f>
        <v>5000</v>
      </c>
      <c r="H31" s="35"/>
      <c r="I31" s="36">
        <v>375</v>
      </c>
      <c r="J31" s="36"/>
      <c r="K31" s="37"/>
      <c r="L31" s="38">
        <f t="shared" si="0"/>
        <v>15886</v>
      </c>
      <c r="M31" s="39">
        <v>469.08</v>
      </c>
      <c r="N31" s="39">
        <v>2345.4</v>
      </c>
      <c r="O31" s="39">
        <v>210.15</v>
      </c>
      <c r="P31" s="39">
        <v>454.41</v>
      </c>
      <c r="Q31" s="39"/>
      <c r="R31" s="40">
        <v>0</v>
      </c>
      <c r="S31" s="39"/>
      <c r="T31" s="39">
        <v>504.39</v>
      </c>
      <c r="U31" s="37"/>
      <c r="V31" s="38">
        <f t="shared" si="1"/>
        <v>3983.43</v>
      </c>
      <c r="W31" s="38">
        <f t="shared" si="3"/>
        <v>11902.57</v>
      </c>
      <c r="X31" s="62"/>
    </row>
    <row r="32" spans="1:24" s="4" customFormat="1" ht="21" customHeight="1" x14ac:dyDescent="0.25">
      <c r="A32" s="32">
        <v>24</v>
      </c>
      <c r="B32" s="33" t="s">
        <v>125</v>
      </c>
      <c r="C32" s="34" t="s">
        <v>83</v>
      </c>
      <c r="D32" s="34">
        <v>31</v>
      </c>
      <c r="E32" s="35">
        <f>3757</f>
        <v>3757</v>
      </c>
      <c r="F32" s="36">
        <f>250</f>
        <v>250</v>
      </c>
      <c r="G32" s="36">
        <v>3500</v>
      </c>
      <c r="H32" s="35">
        <f>1800+400</f>
        <v>2200</v>
      </c>
      <c r="I32" s="36">
        <v>375</v>
      </c>
      <c r="J32" s="36"/>
      <c r="K32" s="37"/>
      <c r="L32" s="38">
        <f t="shared" si="0"/>
        <v>10082</v>
      </c>
      <c r="M32" s="39">
        <v>294.95999999999998</v>
      </c>
      <c r="N32" s="39">
        <v>1376.48</v>
      </c>
      <c r="O32" s="39">
        <v>132.13999999999999</v>
      </c>
      <c r="P32" s="39">
        <v>221.36</v>
      </c>
      <c r="Q32" s="39"/>
      <c r="R32" s="40">
        <v>0</v>
      </c>
      <c r="S32" s="39"/>
      <c r="T32" s="39">
        <v>317.16000000000003</v>
      </c>
      <c r="U32" s="37"/>
      <c r="V32" s="38">
        <f t="shared" si="1"/>
        <v>2342.1</v>
      </c>
      <c r="W32" s="38">
        <f t="shared" si="3"/>
        <v>7739.9</v>
      </c>
      <c r="X32" s="62"/>
    </row>
    <row r="33" spans="1:24" s="49" customFormat="1" ht="21" customHeight="1" x14ac:dyDescent="0.25">
      <c r="A33" s="32">
        <v>25</v>
      </c>
      <c r="B33" s="94" t="s">
        <v>131</v>
      </c>
      <c r="C33" s="86" t="s">
        <v>84</v>
      </c>
      <c r="D33" s="86"/>
      <c r="E33" s="87"/>
      <c r="F33" s="87"/>
      <c r="G33" s="87"/>
      <c r="H33" s="87"/>
      <c r="I33" s="95"/>
      <c r="J33" s="87"/>
      <c r="K33" s="88"/>
      <c r="L33" s="89">
        <f t="shared" si="0"/>
        <v>0</v>
      </c>
      <c r="M33" s="89">
        <v>0</v>
      </c>
      <c r="N33" s="89">
        <v>0</v>
      </c>
      <c r="O33" s="89">
        <v>0</v>
      </c>
      <c r="P33" s="89">
        <v>0</v>
      </c>
      <c r="Q33" s="89"/>
      <c r="R33" s="90">
        <v>0</v>
      </c>
      <c r="S33" s="89"/>
      <c r="T33" s="89"/>
      <c r="U33" s="88"/>
      <c r="V33" s="89">
        <f t="shared" si="1"/>
        <v>0</v>
      </c>
      <c r="W33" s="89">
        <f t="shared" si="3"/>
        <v>0</v>
      </c>
      <c r="X33" s="62"/>
    </row>
    <row r="34" spans="1:24" s="4" customFormat="1" ht="21" customHeight="1" x14ac:dyDescent="0.25">
      <c r="A34" s="76">
        <v>26</v>
      </c>
      <c r="B34" s="77" t="s">
        <v>136</v>
      </c>
      <c r="C34" s="73" t="s">
        <v>85</v>
      </c>
      <c r="D34" s="73">
        <v>31</v>
      </c>
      <c r="E34" s="66">
        <v>3757</v>
      </c>
      <c r="F34" s="66">
        <v>250</v>
      </c>
      <c r="G34" s="66">
        <v>3500</v>
      </c>
      <c r="H34" s="66"/>
      <c r="I34" s="96">
        <v>375</v>
      </c>
      <c r="J34" s="66"/>
      <c r="K34" s="67"/>
      <c r="L34" s="38">
        <f t="shared" si="0"/>
        <v>7882</v>
      </c>
      <c r="M34" s="39">
        <v>228.96</v>
      </c>
      <c r="N34" s="39">
        <v>992.16</v>
      </c>
      <c r="O34" s="44">
        <v>0</v>
      </c>
      <c r="P34" s="39">
        <v>133.88</v>
      </c>
      <c r="Q34" s="39">
        <v>0</v>
      </c>
      <c r="R34" s="40">
        <v>0</v>
      </c>
      <c r="S34" s="39">
        <v>0</v>
      </c>
      <c r="T34" s="39">
        <v>246.19</v>
      </c>
      <c r="U34" s="67"/>
      <c r="V34" s="38">
        <f t="shared" si="1"/>
        <v>1601.19</v>
      </c>
      <c r="W34" s="38">
        <f t="shared" si="3"/>
        <v>6280.8099999999995</v>
      </c>
      <c r="X34" s="62"/>
    </row>
    <row r="35" spans="1:24" s="4" customFormat="1" ht="21" customHeight="1" x14ac:dyDescent="0.25">
      <c r="A35" s="32">
        <v>27</v>
      </c>
      <c r="B35" s="33" t="s">
        <v>119</v>
      </c>
      <c r="C35" s="34" t="s">
        <v>86</v>
      </c>
      <c r="D35" s="34">
        <v>31</v>
      </c>
      <c r="E35" s="35">
        <f>1682</f>
        <v>1682</v>
      </c>
      <c r="F35" s="36">
        <f>250</f>
        <v>250</v>
      </c>
      <c r="G35" s="35">
        <f>2300+213</f>
        <v>2513</v>
      </c>
      <c r="H35" s="35">
        <f>300</f>
        <v>300</v>
      </c>
      <c r="I35" s="35"/>
      <c r="J35" s="36"/>
      <c r="K35" s="37"/>
      <c r="L35" s="38">
        <f t="shared" si="0"/>
        <v>4745</v>
      </c>
      <c r="M35" s="39">
        <v>134.85</v>
      </c>
      <c r="N35" s="39">
        <v>539.4</v>
      </c>
      <c r="O35" s="39">
        <v>60.41</v>
      </c>
      <c r="P35" s="39">
        <v>4.37</v>
      </c>
      <c r="Q35" s="39"/>
      <c r="R35" s="40">
        <v>0</v>
      </c>
      <c r="S35" s="39">
        <v>2911.72</v>
      </c>
      <c r="T35" s="39">
        <v>145</v>
      </c>
      <c r="U35" s="39">
        <v>30</v>
      </c>
      <c r="V35" s="38">
        <f t="shared" si="1"/>
        <v>3825.75</v>
      </c>
      <c r="W35" s="38">
        <f t="shared" si="3"/>
        <v>919.25</v>
      </c>
      <c r="X35" s="62"/>
    </row>
    <row r="36" spans="1:24" s="4" customFormat="1" ht="21" customHeight="1" x14ac:dyDescent="0.25">
      <c r="A36" s="32">
        <v>28</v>
      </c>
      <c r="B36" s="33" t="s">
        <v>87</v>
      </c>
      <c r="C36" s="34" t="s">
        <v>88</v>
      </c>
      <c r="D36" s="34">
        <v>31</v>
      </c>
      <c r="E36" s="36">
        <f>3295</f>
        <v>3295</v>
      </c>
      <c r="F36" s="36">
        <f>250</f>
        <v>250</v>
      </c>
      <c r="G36" s="35">
        <v>3500</v>
      </c>
      <c r="H36" s="35"/>
      <c r="I36" s="35">
        <f>375</f>
        <v>375</v>
      </c>
      <c r="J36" s="36"/>
      <c r="K36" s="37"/>
      <c r="L36" s="38">
        <f t="shared" si="0"/>
        <v>7420</v>
      </c>
      <c r="M36" s="39">
        <v>215.1</v>
      </c>
      <c r="N36" s="39">
        <v>932.1</v>
      </c>
      <c r="O36" s="39"/>
      <c r="P36" s="39">
        <v>114.47</v>
      </c>
      <c r="Q36" s="39"/>
      <c r="R36" s="40">
        <v>0</v>
      </c>
      <c r="S36" s="39">
        <v>4610.74</v>
      </c>
      <c r="T36" s="39">
        <v>231.29</v>
      </c>
      <c r="U36" s="39"/>
      <c r="V36" s="38">
        <f t="shared" si="1"/>
        <v>6103.7</v>
      </c>
      <c r="W36" s="38">
        <f t="shared" si="3"/>
        <v>1316.3000000000002</v>
      </c>
      <c r="X36" s="62"/>
    </row>
    <row r="37" spans="1:24" s="4" customFormat="1" ht="21" customHeight="1" x14ac:dyDescent="0.25">
      <c r="A37" s="32">
        <v>29</v>
      </c>
      <c r="B37" s="33" t="s">
        <v>89</v>
      </c>
      <c r="C37" s="34" t="s">
        <v>90</v>
      </c>
      <c r="D37" s="34">
        <v>31</v>
      </c>
      <c r="E37" s="35">
        <f>1682</f>
        <v>1682</v>
      </c>
      <c r="F37" s="36">
        <f>250</f>
        <v>250</v>
      </c>
      <c r="G37" s="35">
        <f>2300+661</f>
        <v>2961</v>
      </c>
      <c r="H37" s="35"/>
      <c r="I37" s="36"/>
      <c r="J37" s="36"/>
      <c r="K37" s="37"/>
      <c r="L37" s="38">
        <f t="shared" si="0"/>
        <v>4893</v>
      </c>
      <c r="M37" s="39">
        <v>139.29</v>
      </c>
      <c r="N37" s="39">
        <v>557.16</v>
      </c>
      <c r="O37" s="39">
        <v>62.4</v>
      </c>
      <c r="P37" s="39">
        <v>10.66</v>
      </c>
      <c r="Q37" s="39"/>
      <c r="R37" s="40">
        <v>0</v>
      </c>
      <c r="S37" s="39">
        <v>3835.39</v>
      </c>
      <c r="T37" s="39">
        <v>149.77000000000001</v>
      </c>
      <c r="U37" s="39"/>
      <c r="V37" s="38">
        <f t="shared" si="1"/>
        <v>4754.67</v>
      </c>
      <c r="W37" s="38">
        <f t="shared" si="3"/>
        <v>138.32999999999993</v>
      </c>
      <c r="X37" s="62"/>
    </row>
    <row r="38" spans="1:24" s="4" customFormat="1" ht="21" customHeight="1" x14ac:dyDescent="0.25">
      <c r="A38" s="32">
        <v>30</v>
      </c>
      <c r="B38" s="33" t="s">
        <v>120</v>
      </c>
      <c r="C38" s="34" t="s">
        <v>85</v>
      </c>
      <c r="D38" s="34">
        <v>31</v>
      </c>
      <c r="E38" s="35">
        <f>3757</f>
        <v>3757</v>
      </c>
      <c r="F38" s="36">
        <f>250</f>
        <v>250</v>
      </c>
      <c r="G38" s="35">
        <v>3500</v>
      </c>
      <c r="H38" s="35"/>
      <c r="I38" s="35">
        <f>375</f>
        <v>375</v>
      </c>
      <c r="J38" s="36"/>
      <c r="K38" s="37"/>
      <c r="L38" s="38">
        <f t="shared" si="0"/>
        <v>7882</v>
      </c>
      <c r="M38" s="39">
        <v>228.95999999999998</v>
      </c>
      <c r="N38" s="39">
        <v>992.16000000000008</v>
      </c>
      <c r="O38" s="39"/>
      <c r="P38" s="39">
        <v>133.88</v>
      </c>
      <c r="Q38" s="39"/>
      <c r="R38" s="40">
        <v>0</v>
      </c>
      <c r="S38" s="39">
        <v>4499.71</v>
      </c>
      <c r="T38" s="39">
        <v>246.19</v>
      </c>
      <c r="U38" s="39"/>
      <c r="V38" s="38">
        <f t="shared" si="1"/>
        <v>6100.9</v>
      </c>
      <c r="W38" s="38">
        <f t="shared" si="3"/>
        <v>1781.1000000000004</v>
      </c>
      <c r="X38" s="62"/>
    </row>
    <row r="39" spans="1:24" s="4" customFormat="1" ht="21" customHeight="1" x14ac:dyDescent="0.25">
      <c r="A39" s="32">
        <v>31</v>
      </c>
      <c r="B39" s="33" t="s">
        <v>91</v>
      </c>
      <c r="C39" s="34" t="s">
        <v>92</v>
      </c>
      <c r="D39" s="34">
        <v>31</v>
      </c>
      <c r="E39" s="36">
        <f>3757</f>
        <v>3757</v>
      </c>
      <c r="F39" s="36">
        <f>250</f>
        <v>250</v>
      </c>
      <c r="G39" s="35">
        <v>3500</v>
      </c>
      <c r="H39" s="36"/>
      <c r="I39" s="35">
        <v>375</v>
      </c>
      <c r="J39" s="36"/>
      <c r="K39" s="37"/>
      <c r="L39" s="38">
        <f t="shared" si="0"/>
        <v>7882</v>
      </c>
      <c r="M39" s="39">
        <v>228.96</v>
      </c>
      <c r="N39" s="39">
        <v>992.16</v>
      </c>
      <c r="O39" s="39"/>
      <c r="P39" s="39">
        <v>133.88</v>
      </c>
      <c r="Q39" s="39"/>
      <c r="R39" s="40">
        <v>0</v>
      </c>
      <c r="S39" s="39">
        <v>4564.6499999999996</v>
      </c>
      <c r="T39" s="39">
        <v>246.19</v>
      </c>
      <c r="U39" s="39"/>
      <c r="V39" s="38">
        <f t="shared" si="1"/>
        <v>6165.8399999999992</v>
      </c>
      <c r="W39" s="38">
        <f t="shared" si="3"/>
        <v>1716.1600000000008</v>
      </c>
      <c r="X39" s="62"/>
    </row>
    <row r="40" spans="1:24" s="4" customFormat="1" ht="21" customHeight="1" x14ac:dyDescent="0.25">
      <c r="A40" s="32">
        <v>32</v>
      </c>
      <c r="B40" s="33" t="s">
        <v>93</v>
      </c>
      <c r="C40" s="34" t="s">
        <v>94</v>
      </c>
      <c r="D40" s="34">
        <v>31</v>
      </c>
      <c r="E40" s="35">
        <f>10261</f>
        <v>10261</v>
      </c>
      <c r="F40" s="36">
        <f>250</f>
        <v>250</v>
      </c>
      <c r="G40" s="35">
        <v>5000</v>
      </c>
      <c r="H40" s="35"/>
      <c r="I40" s="35">
        <f>375</f>
        <v>375</v>
      </c>
      <c r="J40" s="36"/>
      <c r="K40" s="37"/>
      <c r="L40" s="38">
        <f t="shared" si="0"/>
        <v>15886</v>
      </c>
      <c r="M40" s="39">
        <v>469.08</v>
      </c>
      <c r="N40" s="39">
        <v>2345.4</v>
      </c>
      <c r="O40" s="39">
        <v>210.15</v>
      </c>
      <c r="P40" s="39">
        <v>454.41</v>
      </c>
      <c r="Q40" s="39"/>
      <c r="R40" s="40">
        <v>0</v>
      </c>
      <c r="S40" s="39"/>
      <c r="T40" s="39">
        <v>504.39</v>
      </c>
      <c r="U40" s="39"/>
      <c r="V40" s="38">
        <f t="shared" si="1"/>
        <v>3983.43</v>
      </c>
      <c r="W40" s="38">
        <f t="shared" si="3"/>
        <v>11902.57</v>
      </c>
      <c r="X40" s="62"/>
    </row>
    <row r="41" spans="1:24" s="4" customFormat="1" ht="21" customHeight="1" x14ac:dyDescent="0.25">
      <c r="A41" s="32">
        <v>33</v>
      </c>
      <c r="B41" s="45" t="s">
        <v>95</v>
      </c>
      <c r="C41" s="34" t="s">
        <v>83</v>
      </c>
      <c r="D41" s="34">
        <v>31</v>
      </c>
      <c r="E41" s="35">
        <f>3757</f>
        <v>3757</v>
      </c>
      <c r="F41" s="36">
        <f>250</f>
        <v>250</v>
      </c>
      <c r="G41" s="35">
        <v>3500</v>
      </c>
      <c r="H41" s="36"/>
      <c r="I41" s="36">
        <f>375</f>
        <v>375</v>
      </c>
      <c r="J41" s="36"/>
      <c r="K41" s="37"/>
      <c r="L41" s="38">
        <f t="shared" si="0"/>
        <v>7882</v>
      </c>
      <c r="M41" s="39">
        <v>228.95999999999998</v>
      </c>
      <c r="N41" s="39">
        <v>992.16000000000008</v>
      </c>
      <c r="O41" s="39"/>
      <c r="P41" s="39">
        <v>133.88</v>
      </c>
      <c r="Q41" s="39"/>
      <c r="R41" s="40">
        <v>0</v>
      </c>
      <c r="S41" s="39"/>
      <c r="T41" s="39">
        <v>246.19</v>
      </c>
      <c r="U41" s="39"/>
      <c r="V41" s="38">
        <f t="shared" si="1"/>
        <v>1601.19</v>
      </c>
      <c r="W41" s="38">
        <f t="shared" si="3"/>
        <v>6280.8099999999995</v>
      </c>
      <c r="X41" s="62"/>
    </row>
    <row r="42" spans="1:24" s="79" customFormat="1" ht="21" customHeight="1" x14ac:dyDescent="0.25">
      <c r="A42" s="76">
        <v>34</v>
      </c>
      <c r="B42" s="93" t="s">
        <v>129</v>
      </c>
      <c r="C42" s="73" t="s">
        <v>96</v>
      </c>
      <c r="D42" s="73">
        <v>31</v>
      </c>
      <c r="E42" s="66">
        <v>1460</v>
      </c>
      <c r="F42" s="66">
        <v>250</v>
      </c>
      <c r="G42" s="66">
        <v>2735</v>
      </c>
      <c r="H42" s="66"/>
      <c r="I42" s="66"/>
      <c r="J42" s="66"/>
      <c r="K42" s="67"/>
      <c r="L42" s="38">
        <f t="shared" si="0"/>
        <v>4445</v>
      </c>
      <c r="M42" s="39">
        <v>125.85</v>
      </c>
      <c r="N42" s="39">
        <v>503.4</v>
      </c>
      <c r="O42" s="39"/>
      <c r="P42" s="39"/>
      <c r="Q42" s="39"/>
      <c r="R42" s="40"/>
      <c r="S42" s="39"/>
      <c r="T42" s="39">
        <v>135.32</v>
      </c>
      <c r="U42" s="39"/>
      <c r="V42" s="38">
        <f t="shared" si="1"/>
        <v>764.56999999999994</v>
      </c>
      <c r="W42" s="38">
        <f t="shared" si="3"/>
        <v>3680.4300000000003</v>
      </c>
      <c r="X42" s="78"/>
    </row>
    <row r="43" spans="1:24" s="4" customFormat="1" x14ac:dyDescent="0.25">
      <c r="A43" s="46"/>
      <c r="B43" s="47" t="s">
        <v>97</v>
      </c>
      <c r="C43" s="3"/>
      <c r="D43" s="48"/>
      <c r="E43" s="38">
        <f>SUM(E9:E42)</f>
        <v>156361</v>
      </c>
      <c r="F43" s="38">
        <f t="shared" ref="F43:W43" si="8">SUM(F9:F42)</f>
        <v>8000</v>
      </c>
      <c r="G43" s="38">
        <f t="shared" si="8"/>
        <v>113707.20000000001</v>
      </c>
      <c r="H43" s="38">
        <f t="shared" si="8"/>
        <v>18300</v>
      </c>
      <c r="I43" s="38">
        <f t="shared" si="8"/>
        <v>6375</v>
      </c>
      <c r="J43" s="38">
        <f t="shared" si="8"/>
        <v>24000</v>
      </c>
      <c r="K43" s="38">
        <f t="shared" si="8"/>
        <v>0</v>
      </c>
      <c r="L43" s="38">
        <f t="shared" si="8"/>
        <v>326743.19999999995</v>
      </c>
      <c r="M43" s="38">
        <f t="shared" si="8"/>
        <v>7191.6</v>
      </c>
      <c r="N43" s="38">
        <f t="shared" si="8"/>
        <v>40980.780000000021</v>
      </c>
      <c r="O43" s="38">
        <f t="shared" si="8"/>
        <v>2611.38888</v>
      </c>
      <c r="P43" s="38">
        <f t="shared" si="8"/>
        <v>7918.05</v>
      </c>
      <c r="Q43" s="38">
        <f t="shared" si="8"/>
        <v>2338.8000000000002</v>
      </c>
      <c r="R43" s="38">
        <f t="shared" si="8"/>
        <v>0</v>
      </c>
      <c r="S43" s="38">
        <f t="shared" si="8"/>
        <v>48660.649999999994</v>
      </c>
      <c r="T43" s="38">
        <f t="shared" si="8"/>
        <v>9507.8499999999985</v>
      </c>
      <c r="U43" s="38">
        <f t="shared" si="8"/>
        <v>30</v>
      </c>
      <c r="V43" s="38">
        <f t="shared" si="8"/>
        <v>119239.11887999997</v>
      </c>
      <c r="W43" s="38">
        <f t="shared" si="8"/>
        <v>207504.08111999999</v>
      </c>
      <c r="X43" s="38">
        <f>SUM(X9:X42)</f>
        <v>2611.02</v>
      </c>
    </row>
    <row r="44" spans="1:24" s="4" customFormat="1" x14ac:dyDescent="0.25">
      <c r="A44" s="52"/>
      <c r="B44" s="50"/>
      <c r="C44" s="48"/>
      <c r="D44" s="48"/>
      <c r="N44" s="49"/>
      <c r="O44" s="49"/>
      <c r="P44" s="49"/>
      <c r="Q44" s="49"/>
      <c r="R44" s="49"/>
      <c r="S44" s="50"/>
      <c r="T44" s="50"/>
      <c r="U44" s="49"/>
      <c r="V44" s="50"/>
      <c r="W44" s="49"/>
      <c r="X44" s="51"/>
    </row>
    <row r="45" spans="1:24" s="4" customFormat="1" x14ac:dyDescent="0.25">
      <c r="A45" s="53"/>
      <c r="B45" s="84"/>
      <c r="D45" s="48"/>
      <c r="E45" s="54"/>
      <c r="F45" s="54"/>
      <c r="G45" s="54"/>
      <c r="H45" s="54"/>
      <c r="I45" s="54"/>
      <c r="J45" s="54"/>
      <c r="K45" s="54"/>
      <c r="L45" s="55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6"/>
    </row>
    <row r="46" spans="1:24" s="4" customFormat="1" x14ac:dyDescent="0.25">
      <c r="A46" s="53"/>
      <c r="B46" s="57"/>
      <c r="D46" s="48"/>
      <c r="E46" s="54"/>
      <c r="F46" s="54"/>
      <c r="G46" s="54"/>
      <c r="H46" s="54"/>
      <c r="I46" s="54"/>
      <c r="J46" s="54"/>
      <c r="K46" s="54"/>
      <c r="L46" s="55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6"/>
    </row>
    <row r="47" spans="1:24" s="4" customFormat="1" x14ac:dyDescent="0.25">
      <c r="A47" s="58"/>
      <c r="B47" s="59" t="s">
        <v>98</v>
      </c>
      <c r="C47" s="60"/>
      <c r="D47" s="48"/>
      <c r="P47" s="49"/>
      <c r="Q47" s="49"/>
      <c r="R47" s="49"/>
      <c r="S47" s="49"/>
      <c r="T47" s="49"/>
      <c r="U47" s="49"/>
      <c r="V47" s="49"/>
      <c r="W47" s="49"/>
      <c r="X47" s="5"/>
    </row>
    <row r="48" spans="1:24" s="4" customFormat="1" ht="16.5" x14ac:dyDescent="0.25">
      <c r="A48" s="61" t="s">
        <v>99</v>
      </c>
      <c r="B48" s="85" t="s">
        <v>128</v>
      </c>
      <c r="C48" s="60"/>
      <c r="D48" s="48"/>
      <c r="E48" s="50"/>
      <c r="F48" s="50"/>
      <c r="G48" s="50"/>
      <c r="H48" s="50"/>
      <c r="I48" s="50"/>
      <c r="J48" s="50"/>
      <c r="K48" s="50"/>
      <c r="L48" s="55"/>
      <c r="P48" s="49"/>
      <c r="Q48" s="49"/>
      <c r="R48" s="49"/>
      <c r="S48" s="49"/>
      <c r="T48" s="49"/>
      <c r="U48" s="49"/>
      <c r="V48" s="49"/>
      <c r="W48" s="49"/>
      <c r="X48" s="5"/>
    </row>
    <row r="49" spans="1:24" s="4" customFormat="1" x14ac:dyDescent="0.25">
      <c r="A49" s="52" t="s">
        <v>100</v>
      </c>
      <c r="B49" s="82" t="s">
        <v>101</v>
      </c>
      <c r="C49" s="60"/>
      <c r="D49" s="48"/>
      <c r="P49" s="49"/>
      <c r="Q49" s="49"/>
      <c r="R49" s="49"/>
      <c r="S49" s="49"/>
      <c r="T49" s="49"/>
      <c r="U49" s="49"/>
      <c r="V49" s="49"/>
      <c r="W49" s="49"/>
      <c r="X49" s="5"/>
    </row>
    <row r="50" spans="1:24" s="4" customFormat="1" x14ac:dyDescent="0.25">
      <c r="A50" s="52" t="s">
        <v>102</v>
      </c>
      <c r="B50" s="82" t="s">
        <v>103</v>
      </c>
      <c r="C50" s="60"/>
      <c r="D50" s="48"/>
      <c r="P50" s="49"/>
      <c r="Q50" s="49"/>
      <c r="R50" s="49"/>
      <c r="S50" s="49"/>
      <c r="T50" s="49"/>
      <c r="U50" s="49"/>
      <c r="V50" s="49"/>
      <c r="W50" s="49"/>
      <c r="X50" s="5"/>
    </row>
    <row r="51" spans="1:24" s="4" customFormat="1" x14ac:dyDescent="0.25">
      <c r="A51" s="52" t="s">
        <v>104</v>
      </c>
      <c r="B51" s="82" t="s">
        <v>105</v>
      </c>
      <c r="C51" s="60"/>
      <c r="D51" s="48"/>
      <c r="P51" s="49"/>
      <c r="Q51" s="49"/>
      <c r="R51" s="49"/>
      <c r="S51" s="49"/>
      <c r="T51" s="49"/>
      <c r="U51" s="49"/>
      <c r="V51" s="49"/>
      <c r="W51" s="49"/>
      <c r="X51" s="5"/>
    </row>
    <row r="52" spans="1:24" s="4" customFormat="1" x14ac:dyDescent="0.25">
      <c r="A52" s="52" t="s">
        <v>106</v>
      </c>
      <c r="B52" s="82" t="s">
        <v>107</v>
      </c>
      <c r="C52" s="60"/>
      <c r="D52" s="48"/>
      <c r="P52" s="49"/>
      <c r="Q52" s="49"/>
      <c r="R52" s="49"/>
      <c r="S52" s="49"/>
      <c r="T52" s="49"/>
      <c r="U52" s="49"/>
      <c r="V52" s="49"/>
      <c r="W52" s="49"/>
      <c r="X52" s="5"/>
    </row>
    <row r="53" spans="1:24" s="4" customFormat="1" x14ac:dyDescent="0.25">
      <c r="A53" s="52" t="s">
        <v>108</v>
      </c>
      <c r="B53" s="83" t="s">
        <v>109</v>
      </c>
      <c r="C53" s="60"/>
      <c r="D53" s="48"/>
      <c r="P53" s="49"/>
      <c r="Q53" s="49"/>
      <c r="R53" s="49"/>
      <c r="S53" s="49"/>
      <c r="T53" s="49"/>
      <c r="U53" s="49"/>
      <c r="V53" s="49"/>
      <c r="W53" s="49"/>
      <c r="X53" s="5"/>
    </row>
    <row r="54" spans="1:24" s="4" customFormat="1" x14ac:dyDescent="0.25">
      <c r="A54" s="52" t="s">
        <v>110</v>
      </c>
      <c r="B54" s="83" t="s">
        <v>111</v>
      </c>
      <c r="C54" s="60"/>
      <c r="D54" s="48"/>
      <c r="P54" s="49"/>
      <c r="Q54" s="49"/>
      <c r="R54" s="49"/>
      <c r="S54" s="49"/>
      <c r="T54" s="49"/>
      <c r="U54" s="49"/>
      <c r="V54" s="49"/>
      <c r="W54" s="49"/>
      <c r="X54" s="5"/>
    </row>
    <row r="55" spans="1:24" s="4" customFormat="1" x14ac:dyDescent="0.25">
      <c r="A55" s="52" t="s">
        <v>112</v>
      </c>
      <c r="B55" s="82" t="s">
        <v>113</v>
      </c>
      <c r="C55" s="60"/>
      <c r="D55" s="48"/>
      <c r="P55" s="49"/>
      <c r="Q55" s="49"/>
      <c r="R55" s="49"/>
      <c r="S55" s="49"/>
      <c r="T55" s="49"/>
      <c r="U55" s="49"/>
      <c r="V55" s="49"/>
      <c r="W55" s="49"/>
      <c r="X55" s="5"/>
    </row>
    <row r="56" spans="1:24" s="4" customFormat="1" x14ac:dyDescent="0.25">
      <c r="A56" s="46"/>
      <c r="B56" s="63" t="s">
        <v>135</v>
      </c>
      <c r="C56" s="60"/>
      <c r="D56" s="48"/>
      <c r="P56" s="49"/>
      <c r="Q56" s="49"/>
      <c r="R56" s="49"/>
      <c r="S56" s="49"/>
      <c r="T56" s="49"/>
      <c r="U56" s="49"/>
      <c r="V56" s="49"/>
      <c r="W56" s="49"/>
      <c r="X56" s="5"/>
    </row>
  </sheetData>
  <mergeCells count="2">
    <mergeCell ref="M5:U6"/>
    <mergeCell ref="A5:A8"/>
  </mergeCells>
  <printOptions horizontalCentered="1"/>
  <pageMargins left="0.23622047244094491" right="0.15748031496062992" top="0.27559055118110237" bottom="0.31496062992125984" header="0.19685039370078741" footer="0.11811023622047245"/>
  <pageSetup paperSize="14" scale="52" orientation="landscape" r:id="rId1"/>
  <headerFooter>
    <oddHeader>&amp;L&amp;G&amp;R&amp;G</oddHeader>
    <oddFooter>&amp;C&amp;G</oddFooter>
  </headerFooter>
  <ignoredErrors>
    <ignoredError sqref="L34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DICIEMBRE 2025</vt:lpstr>
      <vt:lpstr>'NOMINA 011 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2026-01-26T21:08:11Z</cp:lastPrinted>
  <dcterms:created xsi:type="dcterms:W3CDTF">2020-08-04T17:56:24Z</dcterms:created>
  <dcterms:modified xsi:type="dcterms:W3CDTF">2026-02-03T21:31:13Z</dcterms:modified>
</cp:coreProperties>
</file>